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8195" windowHeight="7740"/>
  </bookViews>
  <sheets>
    <sheet name="TABELLONE" sheetId="2" r:id="rId1"/>
  </sheets>
  <calcPr calcId="125725"/>
</workbook>
</file>

<file path=xl/calcChain.xml><?xml version="1.0" encoding="utf-8"?>
<calcChain xmlns="http://schemas.openxmlformats.org/spreadsheetml/2006/main">
  <c r="Z8" i="2"/>
  <c r="Z7"/>
  <c r="Z9"/>
  <c r="Z10"/>
  <c r="Z11"/>
  <c r="Z12"/>
  <c r="Z13"/>
  <c r="Z14"/>
  <c r="Z15"/>
  <c r="Z16"/>
  <c r="Z17"/>
  <c r="Z18"/>
  <c r="Z19"/>
  <c r="Z20"/>
  <c r="Z6"/>
  <c r="Z5"/>
  <c r="V35"/>
  <c r="V33"/>
  <c r="V31"/>
  <c r="V29"/>
  <c r="V27"/>
  <c r="V25"/>
  <c r="V23"/>
  <c r="V21"/>
  <c r="V17"/>
  <c r="V19"/>
  <c r="V15"/>
  <c r="V13"/>
  <c r="V11"/>
  <c r="V9"/>
  <c r="V7"/>
  <c r="V5"/>
  <c r="Q35"/>
  <c r="Q33"/>
  <c r="Q31"/>
  <c r="Q29"/>
  <c r="Q27"/>
  <c r="Q25"/>
  <c r="Q23"/>
  <c r="Q21"/>
  <c r="Q19" l="1"/>
  <c r="Q17"/>
  <c r="Q15"/>
  <c r="Q13"/>
  <c r="Q11"/>
  <c r="Q9"/>
  <c r="Q7"/>
  <c r="Q5"/>
  <c r="L21"/>
  <c r="L23"/>
  <c r="L25"/>
  <c r="L27"/>
  <c r="L29"/>
  <c r="L31"/>
  <c r="L33"/>
  <c r="L35"/>
  <c r="L19"/>
  <c r="L17"/>
  <c r="L15"/>
  <c r="L13"/>
  <c r="L11"/>
  <c r="L9"/>
  <c r="L7"/>
  <c r="L5"/>
</calcChain>
</file>

<file path=xl/sharedStrings.xml><?xml version="1.0" encoding="utf-8"?>
<sst xmlns="http://schemas.openxmlformats.org/spreadsheetml/2006/main" count="177" uniqueCount="112">
  <si>
    <t>A</t>
  </si>
  <si>
    <t>B</t>
  </si>
  <si>
    <t>C</t>
  </si>
  <si>
    <t>D</t>
  </si>
  <si>
    <t>Finale Under 13 Maschile</t>
  </si>
  <si>
    <t>19 aprile - Villanova Mondovì</t>
  </si>
  <si>
    <t>OTTAVI DI FINALE</t>
  </si>
  <si>
    <t>Classifica regular season</t>
  </si>
  <si>
    <t>Brebancablu</t>
  </si>
  <si>
    <t>Brebancaboves</t>
  </si>
  <si>
    <t>Brebancagiallo</t>
  </si>
  <si>
    <t>Brebancarosso</t>
  </si>
  <si>
    <t>Unipolsai Volley Savigliano</t>
  </si>
  <si>
    <t>Benassi Alba A</t>
  </si>
  <si>
    <t>Volley Cavallermaggiore</t>
  </si>
  <si>
    <t>Crf Avis Fossano Blu</t>
  </si>
  <si>
    <t>Hasta Volley Bianca</t>
  </si>
  <si>
    <t>Inalpi Volley Busca</t>
  </si>
  <si>
    <t>Brebancabianco</t>
  </si>
  <si>
    <t>Asd Hasta Volley Rossa</t>
  </si>
  <si>
    <t>Benassi Alba B</t>
  </si>
  <si>
    <t>Brebancaverde</t>
  </si>
  <si>
    <t>Crf Avis Fossano Bianca</t>
  </si>
  <si>
    <t>Vbc Mondovi Bianco</t>
  </si>
  <si>
    <t>SEMIFINALI 1°-4° POSTO</t>
  </si>
  <si>
    <t>SEMIFINALI 9°-12° POSTO</t>
  </si>
  <si>
    <t>gara</t>
  </si>
  <si>
    <t>campo</t>
  </si>
  <si>
    <t>ora</t>
  </si>
  <si>
    <t>Segui il colore del risultato per vedere la tua prossima gara</t>
  </si>
  <si>
    <t>FINALE 1°-2° POSTO</t>
  </si>
  <si>
    <t>FINALE 5°-6°  POSTO</t>
  </si>
  <si>
    <t>FINALE 3°-4° POSTO</t>
  </si>
  <si>
    <t>FINALE 7°-8° POSTO</t>
  </si>
  <si>
    <t>CLASSIFICA FINALE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</si>
  <si>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</si>
  <si>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</si>
  <si>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</si>
  <si>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</si>
  <si>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</si>
  <si>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</si>
  <si>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</si>
  <si>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</si>
  <si>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</si>
  <si>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</si>
  <si>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</si>
  <si>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</si>
  <si>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</si>
  <si>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</si>
  <si>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</si>
  <si>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</si>
  <si>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Arbitra: Benassi Alba A</t>
  </si>
  <si>
    <t>Arbitra: Brebancaboves</t>
  </si>
  <si>
    <t>Arbitra: Inalpi  Volley Busca</t>
  </si>
  <si>
    <t>Arbitra: Fossano Blu</t>
  </si>
  <si>
    <t>Aribtra: Brebancablu</t>
  </si>
  <si>
    <t>Arbitra: Brebancarosso</t>
  </si>
  <si>
    <t>Arbitra: Hasta Rossa</t>
  </si>
  <si>
    <t>SEMIFINALI 13°-16° POSTO</t>
  </si>
  <si>
    <t>FINALE 11°-12° POSTO</t>
  </si>
  <si>
    <t>FINALE 13°-14° POSTO</t>
  </si>
  <si>
    <t>FINALE 15°-16° POSTO</t>
  </si>
  <si>
    <t>CAMPO A</t>
  </si>
  <si>
    <t>ottavo 1 - 16</t>
  </si>
  <si>
    <t>v1 - v5</t>
  </si>
  <si>
    <t>v8 - v4</t>
  </si>
  <si>
    <t>v9 - v13</t>
  </si>
  <si>
    <t>p9 - p13</t>
  </si>
  <si>
    <t>CAMPO B</t>
  </si>
  <si>
    <t>CAMPO C</t>
  </si>
  <si>
    <t>CAMPO D</t>
  </si>
  <si>
    <t>ottavo 2 - 15</t>
  </si>
  <si>
    <t>ottavo 7 - 10</t>
  </si>
  <si>
    <t>ottavo 3 - 14</t>
  </si>
  <si>
    <t>ottavo 6 - 11</t>
  </si>
  <si>
    <t>p8 - p4</t>
  </si>
  <si>
    <t>ottavo 5 - 12</t>
  </si>
  <si>
    <t>ottavo 4 - 13</t>
  </si>
  <si>
    <t>v6 - v2</t>
  </si>
  <si>
    <t>p1 - p5</t>
  </si>
  <si>
    <t>p6 - p2</t>
  </si>
  <si>
    <t>v7 - v3</t>
  </si>
  <si>
    <t>p7 - p3</t>
  </si>
  <si>
    <t>p14 - p10</t>
  </si>
  <si>
    <t>p11 - p15</t>
  </si>
  <si>
    <t>p16 - p12</t>
  </si>
  <si>
    <t>v14 - v10</t>
  </si>
  <si>
    <t>v11 - v15</t>
  </si>
  <si>
    <t>v16 - v12</t>
  </si>
  <si>
    <t>v23 - v24 FIN 9 - 10</t>
  </si>
  <si>
    <t>p23 - p24 FIN 11 - 12</t>
  </si>
  <si>
    <t>v19 - v20 FIN 13 - 14</t>
  </si>
  <si>
    <t>p19 - p20 FIN 15 - 16</t>
  </si>
  <si>
    <t>v21 - v22 FIN 1 - 2</t>
  </si>
  <si>
    <t>p17 - p18 FIN 7 - 8</t>
  </si>
  <si>
    <t>ottavo 8 - 9</t>
  </si>
  <si>
    <t>v17 - v18 FIN 5 - 6</t>
  </si>
  <si>
    <t>p21 - p22 FIN 3 - 4</t>
  </si>
  <si>
    <t>FINALE 9°-10° POSTO</t>
  </si>
  <si>
    <t>SEMIFINALI 5°-8° POSTO</t>
  </si>
  <si>
    <t>Arbitra: Brebancaverde</t>
  </si>
  <si>
    <t>Arbitra: Savigliano</t>
  </si>
  <si>
    <t>Arbitra: Benassi Alba B</t>
  </si>
  <si>
    <t>Arbitra: Brebancabianco</t>
  </si>
  <si>
    <t>Arbitra: Brebancagiallo</t>
  </si>
  <si>
    <t>Arbitra: Fossano Bianca</t>
  </si>
  <si>
    <t>Arbitra: Modovì Biacno</t>
  </si>
  <si>
    <t>Arbitra: Cavallermaggiore</t>
  </si>
  <si>
    <t>Arbitra: Hasta Bianca</t>
  </si>
  <si>
    <t>Inserendo il risultato della gara viene aggiornata la gara del turno successivo</t>
  </si>
  <si>
    <t>TABELLONE TOP 1°-8° POSTO</t>
  </si>
  <si>
    <t>TABELLONE LOW 9°-16° POSTO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</si>
</sst>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indexed="8"/>
      <name val="Comic Sans MS"/>
      <family val="4"/>
    </font>
    <font>
      <sz val="11"/>
      <color indexed="8"/>
      <name val="Comic Sans MS"/>
      <family val="4"/>
    </font>
    <font>
      <sz val="11"/>
      <color indexed="8"/>
      <name val="Calibri"/>
      <family val="2"/>
    </font>
    <font>
      <sz val="11"/>
      <color theme="1"/>
      <name val="Comic Sans MS"/>
      <family val="4"/>
    </font>
    <font>
      <sz val="18"/>
      <color theme="1"/>
      <name val="Comic Sans MS"/>
      <family val="4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Fill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4" borderId="2" xfId="0" applyFont="1" applyFill="1" applyBorder="1"/>
    <xf numFmtId="0" fontId="4" fillId="4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0" xfId="0" applyFont="1" applyFill="1"/>
    <xf numFmtId="0" fontId="4" fillId="0" borderId="4" xfId="0" applyFont="1" applyFill="1" applyBorder="1"/>
    <xf numFmtId="20" fontId="4" fillId="0" borderId="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5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4" fillId="3" borderId="1" xfId="0" applyFont="1" applyFill="1" applyBorder="1"/>
    <xf numFmtId="0" fontId="4" fillId="5" borderId="1" xfId="0" applyFont="1" applyFill="1" applyBorder="1"/>
    <xf numFmtId="0" fontId="4" fillId="7" borderId="2" xfId="0" applyFont="1" applyFill="1" applyBorder="1"/>
    <xf numFmtId="0" fontId="4" fillId="6" borderId="2" xfId="0" applyFont="1" applyFill="1" applyBorder="1"/>
    <xf numFmtId="0" fontId="4" fillId="8" borderId="2" xfId="0" applyFont="1" applyFill="1" applyBorder="1"/>
    <xf numFmtId="0" fontId="4" fillId="8" borderId="1" xfId="0" applyFont="1" applyFill="1" applyBorder="1"/>
    <xf numFmtId="0" fontId="4" fillId="3" borderId="2" xfId="0" applyFont="1" applyFill="1" applyBorder="1"/>
    <xf numFmtId="0" fontId="4" fillId="9" borderId="2" xfId="0" applyFont="1" applyFill="1" applyBorder="1"/>
    <xf numFmtId="0" fontId="4" fillId="9" borderId="1" xfId="0" applyFont="1" applyFill="1" applyBorder="1"/>
    <xf numFmtId="0" fontId="4" fillId="10" borderId="2" xfId="0" applyFont="1" applyFill="1" applyBorder="1"/>
    <xf numFmtId="0" fontId="4" fillId="10" borderId="1" xfId="0" applyFont="1" applyFill="1" applyBorder="1"/>
    <xf numFmtId="0" fontId="4" fillId="11" borderId="2" xfId="0" applyFont="1" applyFill="1" applyBorder="1"/>
    <xf numFmtId="0" fontId="4" fillId="11" borderId="1" xfId="0" applyFont="1" applyFill="1" applyBorder="1"/>
    <xf numFmtId="0" fontId="4" fillId="11" borderId="5" xfId="0" applyFont="1" applyFill="1" applyBorder="1"/>
    <xf numFmtId="0" fontId="2" fillId="0" borderId="1" xfId="1" applyFont="1" applyFill="1" applyBorder="1" applyProtection="1"/>
    <xf numFmtId="0" fontId="4" fillId="0" borderId="0" xfId="0" applyFont="1" applyAlignment="1"/>
    <xf numFmtId="0" fontId="5" fillId="0" borderId="0" xfId="0" applyFont="1" applyAlignment="1"/>
    <xf numFmtId="20" fontId="4" fillId="0" borderId="0" xfId="0" applyNumberFormat="1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Normale" xfId="0" builtinId="0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topLeftCell="D1" zoomScaleNormal="100" workbookViewId="0">
      <selection activeCell="D1" sqref="D1"/>
    </sheetView>
  </sheetViews>
  <sheetFormatPr defaultRowHeight="16.5"/>
  <cols>
    <col min="1" max="1" width="3.85546875" style="3" bestFit="1" customWidth="1"/>
    <col min="2" max="2" width="27.7109375" style="3" bestFit="1" customWidth="1"/>
    <col min="3" max="3" width="4.28515625" style="3" customWidth="1"/>
    <col min="4" max="4" width="7.42578125" style="3" bestFit="1" customWidth="1"/>
    <col min="5" max="5" width="6.42578125" style="7" customWidth="1"/>
    <col min="6" max="6" width="4.7109375" style="3" bestFit="1" customWidth="1"/>
    <col min="7" max="7" width="27.7109375" style="3" bestFit="1" customWidth="1"/>
    <col min="8" max="8" width="2.85546875" style="3" customWidth="1"/>
    <col min="9" max="9" width="4.28515625" style="3" customWidth="1"/>
    <col min="10" max="10" width="6.42578125" style="7" customWidth="1"/>
    <col min="11" max="11" width="3.5703125" style="3" customWidth="1"/>
    <col min="12" max="12" width="27.7109375" style="3" customWidth="1"/>
    <col min="13" max="13" width="2.85546875" style="3" customWidth="1"/>
    <col min="14" max="14" width="4.28515625" style="3" customWidth="1"/>
    <col min="15" max="15" width="6.42578125" style="7" customWidth="1"/>
    <col min="16" max="16" width="3.5703125" style="3" customWidth="1"/>
    <col min="17" max="17" width="27.7109375" style="3" customWidth="1"/>
    <col min="18" max="18" width="2.85546875" style="3" customWidth="1"/>
    <col min="19" max="19" width="4.28515625" style="3" customWidth="1"/>
    <col min="20" max="20" width="6.42578125" style="3" customWidth="1"/>
    <col min="21" max="21" width="3.5703125" style="3" customWidth="1"/>
    <col min="22" max="22" width="25" style="3" customWidth="1"/>
    <col min="23" max="23" width="2.85546875" style="3" customWidth="1"/>
    <col min="24" max="24" width="4.28515625" style="3" customWidth="1"/>
    <col min="25" max="25" width="4.42578125" style="3" bestFit="1" customWidth="1"/>
    <col min="26" max="26" width="28.5703125" style="3" customWidth="1"/>
    <col min="27" max="16384" width="9.140625" style="3"/>
  </cols>
  <sheetData>
    <row r="1" spans="1:26" ht="27">
      <c r="E1" s="36" t="s">
        <v>4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6" ht="27">
      <c r="E2" s="36" t="s">
        <v>5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26" ht="19.5">
      <c r="B3" s="1" t="s">
        <v>7</v>
      </c>
    </row>
    <row r="4" spans="1:26">
      <c r="E4" s="38" t="s">
        <v>6</v>
      </c>
      <c r="F4" s="39"/>
      <c r="G4" s="39"/>
      <c r="H4" s="40"/>
      <c r="J4" s="38" t="s">
        <v>110</v>
      </c>
      <c r="K4" s="39"/>
      <c r="L4" s="39"/>
      <c r="M4" s="40"/>
      <c r="O4" s="38" t="s">
        <v>24</v>
      </c>
      <c r="P4" s="39"/>
      <c r="Q4" s="39"/>
      <c r="R4" s="40"/>
      <c r="T4" s="38" t="s">
        <v>30</v>
      </c>
      <c r="U4" s="39"/>
      <c r="V4" s="39"/>
      <c r="W4" s="40"/>
      <c r="Y4" s="41" t="s">
        <v>34</v>
      </c>
      <c r="Z4" s="41"/>
    </row>
    <row r="5" spans="1:26">
      <c r="A5" s="2">
        <v>1</v>
      </c>
      <c r="B5" s="34" t="s">
        <v>8</v>
      </c>
      <c r="D5" s="10" t="s">
        <v>26</v>
      </c>
      <c r="E5" s="10">
        <v>1</v>
      </c>
      <c r="F5" s="11">
        <v>1</v>
      </c>
      <c r="G5" s="34" t="s">
        <v>8</v>
      </c>
      <c r="H5" s="8"/>
      <c r="I5" s="13"/>
      <c r="J5" s="10">
        <v>9</v>
      </c>
      <c r="K5" s="9"/>
      <c r="L5" s="11" t="str">
        <f>IF(H5&gt;H7,G5,IF(H7&gt;H5,G7,"vincente gara 1"))</f>
        <v>vincente gara 1</v>
      </c>
      <c r="M5" s="8"/>
      <c r="O5" s="10">
        <v>21</v>
      </c>
      <c r="P5" s="9"/>
      <c r="Q5" s="11" t="str">
        <f>IF(M5&gt;M7,L5,IF(M7&gt;M5,L7,"vincente gara 9"))</f>
        <v>vincente gara 9</v>
      </c>
      <c r="R5" s="8"/>
      <c r="T5" s="10">
        <v>32</v>
      </c>
      <c r="U5" s="9"/>
      <c r="V5" s="11" t="str">
        <f>IF(R5&gt;R7,Q5,IF(R7&gt;R5,Q7,"vincente gara 21"))</f>
        <v>vincente gara 21</v>
      </c>
      <c r="W5" s="5"/>
      <c r="Y5" s="3" t="s">
        <v>35</v>
      </c>
      <c r="Z5" s="3" t="str">
        <f>IF(W5&gt;W7,V5,IF(W7&gt;W5,V7,"vincente gara "&amp;T5))</f>
        <v>vincente gara 32</v>
      </c>
    </row>
    <row r="6" spans="1:26">
      <c r="A6" s="2">
        <v>2</v>
      </c>
      <c r="B6" s="34" t="s">
        <v>9</v>
      </c>
      <c r="D6" s="10" t="s">
        <v>27</v>
      </c>
      <c r="E6" s="10" t="s">
        <v>0</v>
      </c>
      <c r="F6" s="14" t="s">
        <v>54</v>
      </c>
      <c r="G6" s="14"/>
      <c r="H6" s="12"/>
      <c r="I6" s="13"/>
      <c r="J6" s="10" t="s">
        <v>0</v>
      </c>
      <c r="K6" s="14" t="s">
        <v>101</v>
      </c>
      <c r="L6" s="14"/>
      <c r="M6" s="12"/>
      <c r="O6" s="10" t="s">
        <v>0</v>
      </c>
      <c r="P6" s="14"/>
      <c r="Q6" s="14"/>
      <c r="R6" s="12"/>
      <c r="T6" s="10" t="s">
        <v>0</v>
      </c>
      <c r="U6" s="14"/>
      <c r="V6" s="14"/>
      <c r="W6" s="5"/>
      <c r="Y6" s="3" t="s">
        <v>36</v>
      </c>
      <c r="Z6" s="3" t="str">
        <f>IF(W5&lt;W7,V5,IF(W7&lt;W5,V7,"perdente gara "&amp;T5))</f>
        <v>perdente gara 32</v>
      </c>
    </row>
    <row r="7" spans="1:26">
      <c r="A7" s="2">
        <v>3</v>
      </c>
      <c r="B7" s="34" t="s">
        <v>10</v>
      </c>
      <c r="D7" s="15" t="s">
        <v>28</v>
      </c>
      <c r="E7" s="15">
        <v>0.60416666666666663</v>
      </c>
      <c r="F7" s="11">
        <v>16</v>
      </c>
      <c r="G7" s="34" t="s">
        <v>23</v>
      </c>
      <c r="H7" s="8"/>
      <c r="I7" s="13"/>
      <c r="J7" s="15">
        <v>0.64583333333333337</v>
      </c>
      <c r="K7" s="18"/>
      <c r="L7" s="11" t="str">
        <f>IF(H9&gt;H11,G9,IF(H11&gt;H9,G11,"vincente gara 5"))</f>
        <v>vincente gara 5</v>
      </c>
      <c r="M7" s="8"/>
      <c r="O7" s="15">
        <v>0.70833333333333337</v>
      </c>
      <c r="P7" s="18"/>
      <c r="Q7" s="11" t="str">
        <f>IF(M9&gt;M11,L9,IF(M11&gt;M9,L11,"vincente gara 13"))</f>
        <v>vincente gara 13</v>
      </c>
      <c r="R7" s="8"/>
      <c r="T7" s="15">
        <v>0.75</v>
      </c>
      <c r="U7" s="18"/>
      <c r="V7" s="11" t="str">
        <f>IF(R9&gt;R11,Q9,IF(R11&gt;R9,Q11,"vincente gara 22"))</f>
        <v>vincente gara 22</v>
      </c>
      <c r="W7" s="5"/>
      <c r="Y7" s="3" t="s">
        <v>37</v>
      </c>
      <c r="Z7" s="3" t="str">
        <f>IF(W9&gt;W11,V9,IF(W11&gt;W9,V11,"vincente gara "&amp;T9))</f>
        <v>vincente gara 31</v>
      </c>
    </row>
    <row r="8" spans="1:26">
      <c r="A8" s="2">
        <v>4</v>
      </c>
      <c r="B8" s="34" t="s">
        <v>11</v>
      </c>
      <c r="E8" s="16"/>
      <c r="F8" s="13"/>
      <c r="G8" s="13"/>
      <c r="H8" s="13"/>
      <c r="I8" s="13"/>
      <c r="J8" s="16"/>
      <c r="K8" s="13"/>
      <c r="L8" s="13"/>
      <c r="M8" s="13"/>
      <c r="O8" s="16"/>
      <c r="P8" s="13"/>
      <c r="Q8" s="13"/>
      <c r="R8" s="13"/>
      <c r="T8" s="38" t="s">
        <v>32</v>
      </c>
      <c r="U8" s="39"/>
      <c r="V8" s="39"/>
      <c r="W8" s="40"/>
      <c r="Y8" s="3" t="s">
        <v>38</v>
      </c>
      <c r="Z8" s="3" t="str">
        <f>IF(W9&lt;W11,V9,IF(W11&lt;W9,V11,"perdente gara "&amp;T9))</f>
        <v>perdente gara 31</v>
      </c>
    </row>
    <row r="9" spans="1:26">
      <c r="A9" s="2">
        <v>5</v>
      </c>
      <c r="B9" s="34" t="s">
        <v>12</v>
      </c>
      <c r="D9" s="10" t="s">
        <v>26</v>
      </c>
      <c r="E9" s="10">
        <v>5</v>
      </c>
      <c r="F9" s="11">
        <v>8</v>
      </c>
      <c r="G9" s="34" t="s">
        <v>15</v>
      </c>
      <c r="H9" s="23"/>
      <c r="I9" s="13"/>
      <c r="J9" s="10">
        <v>13</v>
      </c>
      <c r="K9" s="25"/>
      <c r="L9" s="11" t="str">
        <f>IF(H13&gt;H15,G13,IF(H15&gt;H13,G15,"vincente gara 8"))</f>
        <v>vincente gara 8</v>
      </c>
      <c r="M9" s="23"/>
      <c r="O9" s="10">
        <v>22</v>
      </c>
      <c r="P9" s="25"/>
      <c r="Q9" s="11" t="str">
        <f>IF(M13&gt;M15,L13,IF(M15&gt;M13,L15,"vincente gara 14"))</f>
        <v>vincente gara 14</v>
      </c>
      <c r="R9" s="23"/>
      <c r="T9" s="10">
        <v>31</v>
      </c>
      <c r="U9" s="9"/>
      <c r="V9" s="4" t="str">
        <f>IF(R5&lt;R7,Q5,IF(R7&lt;R5,Q7,"perdente gara 21"))</f>
        <v>perdente gara 21</v>
      </c>
      <c r="W9" s="5"/>
      <c r="Y9" s="3" t="s">
        <v>39</v>
      </c>
      <c r="Z9" s="3" t="str">
        <f>IF(W13&gt;W15,V13,IF(W15&gt;W13,V15,"vincente gara "&amp;T13))</f>
        <v>vincente gara 30</v>
      </c>
    </row>
    <row r="10" spans="1:26">
      <c r="A10" s="2">
        <v>6</v>
      </c>
      <c r="B10" s="34" t="s">
        <v>13</v>
      </c>
      <c r="D10" s="10" t="s">
        <v>27</v>
      </c>
      <c r="E10" s="10" t="s">
        <v>0</v>
      </c>
      <c r="F10" s="14" t="s">
        <v>55</v>
      </c>
      <c r="G10" s="14"/>
      <c r="H10" s="12"/>
      <c r="I10" s="13"/>
      <c r="J10" s="10" t="s">
        <v>0</v>
      </c>
      <c r="K10" s="14" t="s">
        <v>105</v>
      </c>
      <c r="L10" s="14"/>
      <c r="M10" s="12"/>
      <c r="O10" s="10" t="s">
        <v>1</v>
      </c>
      <c r="P10" s="14"/>
      <c r="Q10" s="14"/>
      <c r="R10" s="12"/>
      <c r="T10" s="10" t="s">
        <v>1</v>
      </c>
      <c r="U10" s="14"/>
      <c r="V10" s="6"/>
      <c r="W10" s="5"/>
      <c r="Y10" s="3" t="s">
        <v>40</v>
      </c>
      <c r="Z10" s="3" t="str">
        <f>IF(W13&lt;W15,V13,IF(W15&lt;W13,V15,"perdente gara "&amp;T13))</f>
        <v>perdente gara 30</v>
      </c>
    </row>
    <row r="11" spans="1:26">
      <c r="A11" s="2">
        <v>7</v>
      </c>
      <c r="B11" s="34" t="s">
        <v>14</v>
      </c>
      <c r="D11" s="15" t="s">
        <v>28</v>
      </c>
      <c r="E11" s="15">
        <v>0.625</v>
      </c>
      <c r="F11" s="11">
        <v>9</v>
      </c>
      <c r="G11" s="34" t="s">
        <v>16</v>
      </c>
      <c r="H11" s="23"/>
      <c r="I11" s="13"/>
      <c r="J11" s="15">
        <v>0.66666666666666663</v>
      </c>
      <c r="K11" s="19"/>
      <c r="L11" s="11" t="str">
        <f>IF(H17&gt;H19,G17,IF(H19&gt;H17,G19,"vincente gara 4"))</f>
        <v>vincente gara 4</v>
      </c>
      <c r="M11" s="23"/>
      <c r="O11" s="15">
        <v>0.70833333333333337</v>
      </c>
      <c r="P11" s="19"/>
      <c r="Q11" s="11" t="str">
        <f>IF(M17&gt;M19,L17,IF(M19&gt;M17,L19,"vincente gara 10"))</f>
        <v>vincente gara 10</v>
      </c>
      <c r="R11" s="23"/>
      <c r="T11" s="15">
        <v>0.75</v>
      </c>
      <c r="U11" s="18"/>
      <c r="V11" s="4" t="str">
        <f>IF(R9&lt;R11,Q9,IF(R11&lt;R9,Q11,"perdente gara 22"))</f>
        <v>perdente gara 22</v>
      </c>
      <c r="W11" s="5"/>
      <c r="Y11" s="3" t="s">
        <v>41</v>
      </c>
      <c r="Z11" s="3" t="str">
        <f>IF(W17&gt;W19,V17,IF(W19&gt;W17,V19,"vincente gara "&amp;T17))</f>
        <v>vincente gara 29</v>
      </c>
    </row>
    <row r="12" spans="1:26">
      <c r="A12" s="2">
        <v>8</v>
      </c>
      <c r="B12" s="34" t="s">
        <v>15</v>
      </c>
      <c r="E12" s="16"/>
      <c r="F12" s="13"/>
      <c r="G12" s="13"/>
      <c r="H12" s="13"/>
      <c r="I12" s="13"/>
      <c r="J12" s="16"/>
      <c r="K12" s="13"/>
      <c r="L12" s="13"/>
      <c r="M12" s="13"/>
      <c r="O12" s="38" t="s">
        <v>99</v>
      </c>
      <c r="P12" s="39"/>
      <c r="Q12" s="39"/>
      <c r="R12" s="40"/>
      <c r="T12" s="38" t="s">
        <v>31</v>
      </c>
      <c r="U12" s="39"/>
      <c r="V12" s="39"/>
      <c r="W12" s="40"/>
      <c r="Y12" s="3" t="s">
        <v>42</v>
      </c>
      <c r="Z12" s="3" t="str">
        <f>IF(W17&lt;W19,V17,IF(W19&lt;W17,V19,"perdente gara "&amp;T17))</f>
        <v>perdente gara 29</v>
      </c>
    </row>
    <row r="13" spans="1:26">
      <c r="A13" s="2">
        <v>9</v>
      </c>
      <c r="B13" s="34" t="s">
        <v>16</v>
      </c>
      <c r="D13" s="10" t="s">
        <v>26</v>
      </c>
      <c r="E13" s="10">
        <v>8</v>
      </c>
      <c r="F13" s="11">
        <v>5</v>
      </c>
      <c r="G13" s="34" t="s">
        <v>12</v>
      </c>
      <c r="H13" s="24"/>
      <c r="I13" s="13"/>
      <c r="J13" s="10">
        <v>14</v>
      </c>
      <c r="K13" s="20"/>
      <c r="L13" s="11" t="str">
        <f>IF(H21&gt;H23,G21,IF(H23&gt;H21,G23,"vincente gara 7"))</f>
        <v>vincente gara 7</v>
      </c>
      <c r="M13" s="24"/>
      <c r="O13" s="10">
        <v>17</v>
      </c>
      <c r="P13" s="9"/>
      <c r="Q13" s="4" t="str">
        <f>IF(M5&lt;M7,L5,IF(M7&lt;M5,L7,"perdente gara 9"))</f>
        <v>perdente gara 9</v>
      </c>
      <c r="R13" s="24"/>
      <c r="T13" s="10">
        <v>30</v>
      </c>
      <c r="U13" s="25"/>
      <c r="V13" s="11" t="str">
        <f>IF(R13&gt;R15,Q13,IF(R15&gt;R13,Q15,"vincente gara 17"))</f>
        <v>vincente gara 17</v>
      </c>
      <c r="W13" s="5"/>
      <c r="Y13" s="3" t="s">
        <v>43</v>
      </c>
      <c r="Z13" s="3" t="str">
        <f>IF(W21&gt;W23,V21,IF(W23&gt;W21,V23,"vincente gara "&amp;T21))</f>
        <v>vincente gara 28</v>
      </c>
    </row>
    <row r="14" spans="1:26">
      <c r="A14" s="2">
        <v>10</v>
      </c>
      <c r="B14" s="34" t="s">
        <v>17</v>
      </c>
      <c r="D14" s="10" t="s">
        <v>27</v>
      </c>
      <c r="E14" s="10" t="s">
        <v>3</v>
      </c>
      <c r="F14" s="14" t="s">
        <v>56</v>
      </c>
      <c r="G14" s="14"/>
      <c r="H14" s="12"/>
      <c r="I14" s="13"/>
      <c r="J14" s="10" t="s">
        <v>1</v>
      </c>
      <c r="K14" s="14" t="s">
        <v>107</v>
      </c>
      <c r="L14" s="14"/>
      <c r="M14" s="12"/>
      <c r="O14" s="10" t="s">
        <v>0</v>
      </c>
      <c r="P14" s="14"/>
      <c r="Q14" s="6"/>
      <c r="R14" s="12"/>
      <c r="T14" s="10" t="s">
        <v>2</v>
      </c>
      <c r="U14" s="14"/>
      <c r="V14" s="14"/>
      <c r="W14" s="5"/>
      <c r="Y14" s="3" t="s">
        <v>44</v>
      </c>
      <c r="Z14" s="3" t="str">
        <f>IF(W21&lt;W23,V21,IF(W23&lt;W21,V23,"perdente gara "&amp;T21))</f>
        <v>perdente gara 28</v>
      </c>
    </row>
    <row r="15" spans="1:26">
      <c r="A15" s="2">
        <v>11</v>
      </c>
      <c r="B15" s="34" t="s">
        <v>18</v>
      </c>
      <c r="D15" s="15" t="s">
        <v>28</v>
      </c>
      <c r="E15" s="15">
        <v>0.625</v>
      </c>
      <c r="F15" s="11">
        <v>12</v>
      </c>
      <c r="G15" s="34" t="s">
        <v>19</v>
      </c>
      <c r="H15" s="24"/>
      <c r="I15" s="13"/>
      <c r="J15" s="15">
        <v>0.66666666666666663</v>
      </c>
      <c r="K15" s="28"/>
      <c r="L15" s="11" t="str">
        <f>IF(H25&gt;H27,G25,IF(H27&gt;H25,G27,"vincente gara 3"))</f>
        <v>vincente gara 3</v>
      </c>
      <c r="M15" s="24"/>
      <c r="O15" s="15">
        <v>0.6875</v>
      </c>
      <c r="P15" s="18"/>
      <c r="Q15" s="4" t="str">
        <f>IF(M9&lt;M11,L9,IF(M11&lt;M9,L11,"perdente gara 13"))</f>
        <v>perdente gara 13</v>
      </c>
      <c r="R15" s="24"/>
      <c r="T15" s="15">
        <v>0.75</v>
      </c>
      <c r="U15" s="19"/>
      <c r="V15" s="11" t="str">
        <f>IF(R17&gt;R19,Q17,IF(R19&gt;R17,Q19,"vincente gara 18"))</f>
        <v>vincente gara 18</v>
      </c>
      <c r="W15" s="5"/>
      <c r="Y15" s="3" t="s">
        <v>45</v>
      </c>
      <c r="Z15" s="3" t="str">
        <f>IF(W25&gt;W27,V25,IF(W27&gt;W25,V27,"vincente gara "&amp;T25))</f>
        <v>vincente gara 27</v>
      </c>
    </row>
    <row r="16" spans="1:26">
      <c r="A16" s="2">
        <v>12</v>
      </c>
      <c r="B16" s="34" t="s">
        <v>19</v>
      </c>
      <c r="E16" s="16"/>
      <c r="F16" s="13"/>
      <c r="G16" s="13"/>
      <c r="H16" s="13"/>
      <c r="I16" s="13"/>
      <c r="J16" s="16"/>
      <c r="K16" s="13"/>
      <c r="L16" s="13"/>
      <c r="M16" s="13"/>
      <c r="O16" s="16"/>
      <c r="P16" s="13"/>
      <c r="R16" s="13"/>
      <c r="T16" s="38" t="s">
        <v>33</v>
      </c>
      <c r="U16" s="39"/>
      <c r="V16" s="39"/>
      <c r="W16" s="40"/>
      <c r="Y16" s="3" t="s">
        <v>46</v>
      </c>
      <c r="Z16" s="3" t="str">
        <f>IF(W25&lt;W27,V25,IF(W27&lt;W25,V27,"perdente gara "&amp;T25))</f>
        <v>perdente gara 27</v>
      </c>
    </row>
    <row r="17" spans="1:26">
      <c r="A17" s="2">
        <v>13</v>
      </c>
      <c r="B17" s="34" t="s">
        <v>20</v>
      </c>
      <c r="D17" s="10" t="s">
        <v>26</v>
      </c>
      <c r="E17" s="10">
        <v>4</v>
      </c>
      <c r="F17" s="11">
        <v>4</v>
      </c>
      <c r="G17" s="34" t="s">
        <v>11</v>
      </c>
      <c r="H17" s="22"/>
      <c r="I17" s="13"/>
      <c r="J17" s="10">
        <v>10</v>
      </c>
      <c r="K17" s="30"/>
      <c r="L17" s="11" t="str">
        <f>IF(H29&gt;H31,G29,IF(H31&gt;H29,G31,"vincente gara 6"))</f>
        <v>vincente gara 6</v>
      </c>
      <c r="M17" s="22"/>
      <c r="O17" s="10">
        <v>18</v>
      </c>
      <c r="P17" s="25"/>
      <c r="Q17" s="4" t="str">
        <f>IF(M13&lt;M15,L13,IF(M15&lt;M13,L15,"perdente gara 14"))</f>
        <v>perdente gara 14</v>
      </c>
      <c r="R17" s="22"/>
      <c r="T17" s="10">
        <v>29</v>
      </c>
      <c r="U17" s="25"/>
      <c r="V17" s="4" t="str">
        <f>IF(R13&lt;R15,Q13,IF(R15&lt;R13,Q15,"perdente gara 17"))</f>
        <v>perdente gara 17</v>
      </c>
      <c r="W17" s="5"/>
      <c r="Y17" s="3" t="s">
        <v>47</v>
      </c>
      <c r="Z17" s="3" t="str">
        <f>IF(W29&gt;W31,V29,IF(W31&gt;W29,V31,"vincente gara "&amp;T29))</f>
        <v>vincente gara 26</v>
      </c>
    </row>
    <row r="18" spans="1:26">
      <c r="A18" s="2">
        <v>14</v>
      </c>
      <c r="B18" s="34" t="s">
        <v>21</v>
      </c>
      <c r="D18" s="10" t="s">
        <v>27</v>
      </c>
      <c r="E18" s="10" t="s">
        <v>3</v>
      </c>
      <c r="F18" s="14" t="s">
        <v>57</v>
      </c>
      <c r="G18" s="14"/>
      <c r="H18" s="12"/>
      <c r="I18" s="13"/>
      <c r="J18" s="10" t="s">
        <v>1</v>
      </c>
      <c r="K18" s="14" t="s">
        <v>102</v>
      </c>
      <c r="L18" s="14"/>
      <c r="M18" s="12"/>
      <c r="O18" s="10" t="s">
        <v>1</v>
      </c>
      <c r="P18" s="14"/>
      <c r="Q18" s="6"/>
      <c r="R18" s="12"/>
      <c r="T18" s="10" t="s">
        <v>3</v>
      </c>
      <c r="U18" s="14"/>
      <c r="V18" s="6"/>
      <c r="W18" s="5"/>
      <c r="Y18" s="3" t="s">
        <v>48</v>
      </c>
      <c r="Z18" s="3" t="str">
        <f>IF(W29&lt;W31,V29,IF(W31&lt;W29,V31,"perdente gara "&amp;T29))</f>
        <v>perdente gara 26</v>
      </c>
    </row>
    <row r="19" spans="1:26">
      <c r="A19" s="2">
        <v>15</v>
      </c>
      <c r="B19" s="34" t="s">
        <v>22</v>
      </c>
      <c r="D19" s="15" t="s">
        <v>28</v>
      </c>
      <c r="E19" s="15">
        <v>0.60416666666666663</v>
      </c>
      <c r="F19" s="11">
        <v>13</v>
      </c>
      <c r="G19" s="34" t="s">
        <v>20</v>
      </c>
      <c r="H19" s="22"/>
      <c r="I19" s="13"/>
      <c r="J19" s="15">
        <v>0.64583333333333337</v>
      </c>
      <c r="K19" s="33"/>
      <c r="L19" s="17" t="str">
        <f>IF(H33&gt;H35,G33,IF(H35&gt;H33,G35,"vincente gara 2"))</f>
        <v>vincente gara 2</v>
      </c>
      <c r="M19" s="22"/>
      <c r="O19" s="15">
        <v>0.6875</v>
      </c>
      <c r="P19" s="19"/>
      <c r="Q19" s="4" t="str">
        <f>IF(M17&lt;M19,L17,IF(M19&lt;M17,L19,"perdente gara 10"))</f>
        <v>perdente gara 10</v>
      </c>
      <c r="R19" s="22"/>
      <c r="T19" s="15">
        <v>0.75</v>
      </c>
      <c r="U19" s="19"/>
      <c r="V19" s="4" t="str">
        <f>IF(R17&lt;R19,Q17,IF(R19&lt;R17,Q19,"perdente gara 18"))</f>
        <v>perdente gara 18</v>
      </c>
      <c r="W19" s="5"/>
      <c r="Y19" s="3" t="s">
        <v>49</v>
      </c>
      <c r="Z19" s="3" t="str">
        <f>IF(W33&gt;W35,V33,IF(W35&gt;W33,V35,"vincente gara "&amp;T33))</f>
        <v>vincente gara 25</v>
      </c>
    </row>
    <row r="20" spans="1:26">
      <c r="A20" s="2">
        <v>16</v>
      </c>
      <c r="B20" s="34" t="s">
        <v>23</v>
      </c>
      <c r="E20" s="16"/>
      <c r="J20" s="38" t="s">
        <v>111</v>
      </c>
      <c r="K20" s="39"/>
      <c r="L20" s="39"/>
      <c r="M20" s="40"/>
      <c r="O20" s="38" t="s">
        <v>25</v>
      </c>
      <c r="P20" s="39"/>
      <c r="Q20" s="39"/>
      <c r="R20" s="40"/>
      <c r="T20" s="38" t="s">
        <v>98</v>
      </c>
      <c r="U20" s="39"/>
      <c r="V20" s="39"/>
      <c r="W20" s="40"/>
      <c r="Y20" s="3" t="s">
        <v>50</v>
      </c>
      <c r="Z20" s="3" t="str">
        <f>IF(W33&lt;W35,V33,IF(W35&lt;W33,V35,"perdente gara "&amp;T33))</f>
        <v>perdente gara 25</v>
      </c>
    </row>
    <row r="21" spans="1:26">
      <c r="D21" s="10" t="s">
        <v>26</v>
      </c>
      <c r="E21" s="10">
        <v>7</v>
      </c>
      <c r="F21" s="4">
        <v>6</v>
      </c>
      <c r="G21" s="34" t="s">
        <v>13</v>
      </c>
      <c r="H21" s="26"/>
      <c r="J21" s="10">
        <v>11</v>
      </c>
      <c r="K21" s="9"/>
      <c r="L21" s="4" t="str">
        <f>IF(H5&lt;H7,G5,IF(H7&lt;H5,G7,"perdente gara 1"))</f>
        <v>perdente gara 1</v>
      </c>
      <c r="M21" s="26"/>
      <c r="O21" s="10">
        <v>23</v>
      </c>
      <c r="P21" s="20"/>
      <c r="Q21" s="11" t="str">
        <f>IF(M21&gt;M23,L21,IF(M23&gt;M21,L23,"vincente gara 11"))</f>
        <v>vincente gara 11</v>
      </c>
      <c r="R21" s="26"/>
      <c r="T21" s="10">
        <v>28</v>
      </c>
      <c r="U21" s="20"/>
      <c r="V21" s="11" t="str">
        <f>IF(R21&gt;R23,Q21,IF(R23&gt;R21,Q23,"vincente gara 23"))</f>
        <v>vincente gara 23</v>
      </c>
      <c r="W21" s="5"/>
    </row>
    <row r="22" spans="1:26">
      <c r="D22" s="10" t="s">
        <v>27</v>
      </c>
      <c r="E22" s="10" t="s">
        <v>2</v>
      </c>
      <c r="F22" s="6" t="s">
        <v>100</v>
      </c>
      <c r="G22" s="6"/>
      <c r="H22" s="5"/>
      <c r="J22" s="10" t="s">
        <v>2</v>
      </c>
      <c r="K22" s="6" t="s">
        <v>103</v>
      </c>
      <c r="L22" s="6"/>
      <c r="M22" s="5"/>
      <c r="O22" s="10" t="s">
        <v>2</v>
      </c>
      <c r="P22" s="14"/>
      <c r="Q22" s="14"/>
      <c r="R22" s="5"/>
      <c r="T22" s="10" t="s">
        <v>0</v>
      </c>
      <c r="U22" s="14"/>
      <c r="V22" s="14"/>
      <c r="W22" s="5"/>
    </row>
    <row r="23" spans="1:26">
      <c r="D23" s="15" t="s">
        <v>28</v>
      </c>
      <c r="E23" s="15">
        <v>0.625</v>
      </c>
      <c r="F23" s="4">
        <v>11</v>
      </c>
      <c r="G23" s="34" t="s">
        <v>18</v>
      </c>
      <c r="H23" s="26"/>
      <c r="J23" s="15">
        <v>0.64583333333333337</v>
      </c>
      <c r="K23" s="18"/>
      <c r="L23" s="4" t="str">
        <f>IF(H9&lt;H11,G9,IF(H11&lt;H9,G11,"perdente gara 5"))</f>
        <v>perdente gara 5</v>
      </c>
      <c r="M23" s="26"/>
      <c r="O23" s="15">
        <v>0.70833333333333337</v>
      </c>
      <c r="P23" s="28"/>
      <c r="Q23" s="11" t="str">
        <f>IF(M25&gt;M27,L25,IF(M27&gt;M25,L27,"vincente gara 15"))</f>
        <v>vincente gara 15</v>
      </c>
      <c r="R23" s="26"/>
      <c r="T23" s="15">
        <v>0.72916666666666663</v>
      </c>
      <c r="U23" s="28"/>
      <c r="V23" s="11" t="str">
        <f>IF(R25&gt;R27,Q25,IF(R27&gt;R25,Q27,"vincente gara 24"))</f>
        <v>vincente gara 24</v>
      </c>
      <c r="W23" s="5"/>
    </row>
    <row r="24" spans="1:26">
      <c r="E24" s="16"/>
      <c r="J24" s="16"/>
      <c r="O24" s="16"/>
      <c r="P24" s="13"/>
      <c r="Q24" s="13"/>
      <c r="T24" s="38" t="s">
        <v>59</v>
      </c>
      <c r="U24" s="39"/>
      <c r="V24" s="39"/>
      <c r="W24" s="40"/>
    </row>
    <row r="25" spans="1:26">
      <c r="D25" s="10" t="s">
        <v>26</v>
      </c>
      <c r="E25" s="10">
        <v>3</v>
      </c>
      <c r="F25" s="4">
        <v>3</v>
      </c>
      <c r="G25" s="34" t="s">
        <v>10</v>
      </c>
      <c r="H25" s="27"/>
      <c r="J25" s="10">
        <v>15</v>
      </c>
      <c r="K25" s="21"/>
      <c r="L25" s="4" t="str">
        <f>IF(H13&lt;H15,G13,IF(H15&lt;H13,G15,"perdente gara 8"))</f>
        <v>perdente gara 8</v>
      </c>
      <c r="M25" s="27"/>
      <c r="O25" s="10">
        <v>24</v>
      </c>
      <c r="P25" s="30"/>
      <c r="Q25" s="11" t="str">
        <f>IF(M29&gt;M31,L29,IF(M31&gt;M29,L31,"vincente gara 16"))</f>
        <v>vincente gara 16</v>
      </c>
      <c r="R25" s="27"/>
      <c r="T25" s="10">
        <v>27</v>
      </c>
      <c r="U25" s="20"/>
      <c r="V25" s="4" t="str">
        <f>IF(R21&lt;R23,Q21,IF(R23&lt;R21,Q23,"perdente gara 23"))</f>
        <v>perdente gara 23</v>
      </c>
      <c r="W25" s="5"/>
    </row>
    <row r="26" spans="1:26">
      <c r="D26" s="10" t="s">
        <v>27</v>
      </c>
      <c r="E26" s="10" t="s">
        <v>2</v>
      </c>
      <c r="F26" s="6" t="s">
        <v>51</v>
      </c>
      <c r="G26" s="6"/>
      <c r="H26" s="5"/>
      <c r="J26" s="10" t="s">
        <v>2</v>
      </c>
      <c r="K26" s="6" t="s">
        <v>106</v>
      </c>
      <c r="L26" s="6"/>
      <c r="M26" s="5"/>
      <c r="O26" s="10" t="s">
        <v>3</v>
      </c>
      <c r="P26" s="14"/>
      <c r="Q26" s="14"/>
      <c r="R26" s="5"/>
      <c r="T26" s="10" t="s">
        <v>1</v>
      </c>
      <c r="U26" s="14"/>
      <c r="V26" s="6"/>
      <c r="W26" s="5"/>
    </row>
    <row r="27" spans="1:26">
      <c r="D27" s="15" t="s">
        <v>28</v>
      </c>
      <c r="E27" s="15">
        <v>0.60416666666666663</v>
      </c>
      <c r="F27" s="4">
        <v>14</v>
      </c>
      <c r="G27" s="34" t="s">
        <v>21</v>
      </c>
      <c r="H27" s="27"/>
      <c r="J27" s="15">
        <v>0.66666666666666663</v>
      </c>
      <c r="K27" s="19"/>
      <c r="L27" s="4" t="str">
        <f>IF(H17&lt;H19,G17,IF(H19&lt;H17,G19,"perdente gara 4"))</f>
        <v>perdente gara 4</v>
      </c>
      <c r="M27" s="27"/>
      <c r="O27" s="15">
        <v>0.70833333333333337</v>
      </c>
      <c r="P27" s="33"/>
      <c r="Q27" s="11" t="str">
        <f>IF(M33&gt;M35,L33,IF(M35&gt;M33,L35,"vincente gara 12"))</f>
        <v>vincente gara 12</v>
      </c>
      <c r="R27" s="27"/>
      <c r="T27" s="15">
        <v>0.72916666666666663</v>
      </c>
      <c r="U27" s="28"/>
      <c r="V27" s="4" t="str">
        <f>IF(R25&lt;R27,Q25,IF(R27&lt;R25,Q27,"perdente gara 24"))</f>
        <v>perdente gara 24</v>
      </c>
      <c r="W27" s="5"/>
    </row>
    <row r="28" spans="1:26">
      <c r="E28" s="16"/>
      <c r="J28" s="16"/>
      <c r="O28" s="38" t="s">
        <v>58</v>
      </c>
      <c r="P28" s="39"/>
      <c r="Q28" s="39"/>
      <c r="R28" s="40"/>
      <c r="T28" s="38" t="s">
        <v>60</v>
      </c>
      <c r="U28" s="39"/>
      <c r="V28" s="39"/>
      <c r="W28" s="40"/>
    </row>
    <row r="29" spans="1:26">
      <c r="D29" s="10" t="s">
        <v>26</v>
      </c>
      <c r="E29" s="10">
        <v>6</v>
      </c>
      <c r="F29" s="4">
        <v>7</v>
      </c>
      <c r="G29" s="34" t="s">
        <v>14</v>
      </c>
      <c r="H29" s="29"/>
      <c r="J29" s="10">
        <v>16</v>
      </c>
      <c r="K29" s="20"/>
      <c r="L29" s="4" t="str">
        <f>IF(H21&lt;H23,G21,IF(H23&lt;H21,G23,"perdente gara 7"))</f>
        <v>perdente gara 7</v>
      </c>
      <c r="M29" s="29"/>
      <c r="O29" s="10">
        <v>19</v>
      </c>
      <c r="P29" s="20"/>
      <c r="Q29" s="4" t="str">
        <f>IF(M21&lt;M23,L21,IF(M23&lt;M21,L23,"perdente gara 11"))</f>
        <v>perdente gara 11</v>
      </c>
      <c r="R29" s="29"/>
      <c r="T29" s="10">
        <v>26</v>
      </c>
      <c r="U29" s="30"/>
      <c r="V29" s="11" t="str">
        <f>IF(R29&gt;R31,Q29,IF(R31&gt;R29,Q31,"vincente gara 19"))</f>
        <v>vincente gara 19</v>
      </c>
      <c r="W29" s="5"/>
    </row>
    <row r="30" spans="1:26">
      <c r="D30" s="10" t="s">
        <v>27</v>
      </c>
      <c r="E30" s="10" t="s">
        <v>1</v>
      </c>
      <c r="F30" s="6" t="s">
        <v>52</v>
      </c>
      <c r="G30" s="6"/>
      <c r="H30" s="5"/>
      <c r="J30" s="10" t="s">
        <v>3</v>
      </c>
      <c r="K30" s="6" t="s">
        <v>108</v>
      </c>
      <c r="L30" s="6"/>
      <c r="M30" s="5"/>
      <c r="O30" s="10" t="s">
        <v>2</v>
      </c>
      <c r="P30" s="14"/>
      <c r="Q30" s="6"/>
      <c r="R30" s="5"/>
      <c r="T30" s="10" t="s">
        <v>2</v>
      </c>
      <c r="U30" s="14"/>
      <c r="V30" s="14"/>
      <c r="W30" s="5"/>
    </row>
    <row r="31" spans="1:26">
      <c r="D31" s="15" t="s">
        <v>28</v>
      </c>
      <c r="E31" s="15">
        <v>0.625</v>
      </c>
      <c r="F31" s="4">
        <v>10</v>
      </c>
      <c r="G31" s="34" t="s">
        <v>17</v>
      </c>
      <c r="H31" s="29"/>
      <c r="J31" s="15">
        <v>0.66666666666666663</v>
      </c>
      <c r="K31" s="28"/>
      <c r="L31" s="4" t="str">
        <f>IF(H25&lt;H27,G25,IF(H27&lt;H25,G27,"perdente gara 3"))</f>
        <v>perdente gara 3</v>
      </c>
      <c r="M31" s="29"/>
      <c r="O31" s="15">
        <v>0.6875</v>
      </c>
      <c r="P31" s="28"/>
      <c r="Q31" s="4" t="str">
        <f>IF(M25&lt;M27,L25,IF(M27&lt;M25,L27,"perdente gara 15"))</f>
        <v>perdente gara 15</v>
      </c>
      <c r="R31" s="29"/>
      <c r="T31" s="15">
        <v>0.72916666666666663</v>
      </c>
      <c r="U31" s="33"/>
      <c r="V31" s="11" t="str">
        <f>IF(R33&gt;R35,Q33,IF(R35&gt;R33,Q35,"vincente gara 20"))</f>
        <v>vincente gara 20</v>
      </c>
      <c r="W31" s="5"/>
    </row>
    <row r="32" spans="1:26">
      <c r="E32" s="16"/>
      <c r="J32" s="16"/>
      <c r="O32" s="16"/>
      <c r="P32" s="13"/>
      <c r="T32" s="38" t="s">
        <v>61</v>
      </c>
      <c r="U32" s="39"/>
      <c r="V32" s="39"/>
      <c r="W32" s="40"/>
    </row>
    <row r="33" spans="4:23">
      <c r="D33" s="10" t="s">
        <v>26</v>
      </c>
      <c r="E33" s="10">
        <v>2</v>
      </c>
      <c r="F33" s="4">
        <v>2</v>
      </c>
      <c r="G33" s="34" t="s">
        <v>9</v>
      </c>
      <c r="H33" s="31"/>
      <c r="J33" s="10">
        <v>12</v>
      </c>
      <c r="K33" s="30"/>
      <c r="L33" s="4" t="str">
        <f>IF(H29&lt;H31,G29,IF(H31&lt;H29,G31,"perdente gara 6"))</f>
        <v>perdente gara 6</v>
      </c>
      <c r="M33" s="31"/>
      <c r="O33" s="10">
        <v>20</v>
      </c>
      <c r="P33" s="30"/>
      <c r="Q33" s="4" t="str">
        <f>IF(M29&lt;M31,L29,IF(M31&lt;M29,L31,"perdente gara 16"))</f>
        <v>perdente gara 16</v>
      </c>
      <c r="R33" s="31"/>
      <c r="T33" s="10">
        <v>25</v>
      </c>
      <c r="U33" s="30"/>
      <c r="V33" s="4" t="str">
        <f>IF(R29&lt;R31,Q29,IF(R31&lt;R29,Q31,"perdente gara 19"))</f>
        <v>perdente gara 19</v>
      </c>
      <c r="W33" s="5"/>
    </row>
    <row r="34" spans="4:23">
      <c r="D34" s="10" t="s">
        <v>27</v>
      </c>
      <c r="E34" s="10" t="s">
        <v>1</v>
      </c>
      <c r="F34" s="6" t="s">
        <v>53</v>
      </c>
      <c r="G34" s="6"/>
      <c r="H34" s="5"/>
      <c r="J34" s="10" t="s">
        <v>3</v>
      </c>
      <c r="K34" s="6" t="s">
        <v>104</v>
      </c>
      <c r="L34" s="6"/>
      <c r="M34" s="5"/>
      <c r="O34" s="10" t="s">
        <v>3</v>
      </c>
      <c r="P34" s="14"/>
      <c r="Q34" s="6"/>
      <c r="R34" s="5"/>
      <c r="T34" s="10" t="s">
        <v>3</v>
      </c>
      <c r="U34" s="14"/>
      <c r="V34" s="6"/>
      <c r="W34" s="5"/>
    </row>
    <row r="35" spans="4:23">
      <c r="D35" s="15" t="s">
        <v>28</v>
      </c>
      <c r="E35" s="15">
        <v>0.60416666666666663</v>
      </c>
      <c r="F35" s="4">
        <v>15</v>
      </c>
      <c r="G35" s="34" t="s">
        <v>22</v>
      </c>
      <c r="H35" s="31"/>
      <c r="J35" s="15">
        <v>0.64583333333333337</v>
      </c>
      <c r="K35" s="32"/>
      <c r="L35" s="4" t="str">
        <f>IF(H33&lt;H35,G33,IF(H35&lt;H33,G35,"perdente gara 2"))</f>
        <v>perdente gara 2</v>
      </c>
      <c r="M35" s="31"/>
      <c r="O35" s="15">
        <v>0.6875</v>
      </c>
      <c r="P35" s="32"/>
      <c r="Q35" s="4" t="str">
        <f>IF(M33&lt;M35,L33,IF(M35&lt;M33,L35,"perdente gara 12"))</f>
        <v>perdente gara 12</v>
      </c>
      <c r="R35" s="31"/>
      <c r="T35" s="15">
        <v>0.72916666666666663</v>
      </c>
      <c r="U35" s="32"/>
      <c r="V35" s="4" t="str">
        <f>IF(R33&lt;R35,Q33,IF(R35&lt;R33,Q35,"perdente gara 20"))</f>
        <v>perdente gara 20</v>
      </c>
      <c r="W35" s="5"/>
    </row>
    <row r="36" spans="4:23">
      <c r="J36" s="3"/>
      <c r="O36" s="3"/>
    </row>
    <row r="37" spans="4:23">
      <c r="D37" s="3" t="s">
        <v>29</v>
      </c>
      <c r="J37" s="3"/>
      <c r="O37" s="3"/>
    </row>
    <row r="38" spans="4:23">
      <c r="D38" s="3" t="s">
        <v>109</v>
      </c>
    </row>
    <row r="40" spans="4:23">
      <c r="G40" s="3" t="s">
        <v>62</v>
      </c>
      <c r="L40" s="3" t="s">
        <v>68</v>
      </c>
      <c r="Q40" s="3" t="s">
        <v>69</v>
      </c>
      <c r="T40" s="7"/>
      <c r="V40" s="3" t="s">
        <v>70</v>
      </c>
    </row>
    <row r="41" spans="4:23">
      <c r="E41" s="37">
        <v>0.60416666666666663</v>
      </c>
      <c r="F41" s="3">
        <v>1</v>
      </c>
      <c r="G41" s="3" t="s">
        <v>63</v>
      </c>
      <c r="J41" s="37">
        <v>0.60416666666666663</v>
      </c>
      <c r="K41" s="3">
        <v>2</v>
      </c>
      <c r="L41" s="3" t="s">
        <v>71</v>
      </c>
      <c r="O41" s="37">
        <v>0.60416666666666663</v>
      </c>
      <c r="P41" s="3">
        <v>3</v>
      </c>
      <c r="Q41" s="3" t="s">
        <v>73</v>
      </c>
      <c r="T41" s="37">
        <v>0.60416666666666663</v>
      </c>
      <c r="U41" s="3">
        <v>4</v>
      </c>
      <c r="V41" s="3" t="s">
        <v>77</v>
      </c>
    </row>
    <row r="42" spans="4:23">
      <c r="E42" s="37">
        <v>0.625</v>
      </c>
      <c r="F42" s="3">
        <v>5</v>
      </c>
      <c r="G42" s="3" t="s">
        <v>95</v>
      </c>
      <c r="J42" s="37">
        <v>0.625</v>
      </c>
      <c r="K42" s="3">
        <v>6</v>
      </c>
      <c r="L42" s="3" t="s">
        <v>72</v>
      </c>
      <c r="O42" s="37">
        <v>0.625</v>
      </c>
      <c r="P42" s="3">
        <v>7</v>
      </c>
      <c r="Q42" s="3" t="s">
        <v>74</v>
      </c>
      <c r="T42" s="37">
        <v>0.625</v>
      </c>
      <c r="U42" s="3">
        <v>8</v>
      </c>
      <c r="V42" s="3" t="s">
        <v>76</v>
      </c>
    </row>
    <row r="43" spans="4:23">
      <c r="E43" s="37">
        <v>0.64583333333333337</v>
      </c>
      <c r="F43" s="3">
        <v>9</v>
      </c>
      <c r="G43" s="3" t="s">
        <v>64</v>
      </c>
      <c r="J43" s="37">
        <v>0.64583333333333337</v>
      </c>
      <c r="K43" s="3">
        <v>10</v>
      </c>
      <c r="L43" s="3" t="s">
        <v>78</v>
      </c>
      <c r="O43" s="37">
        <v>0.64583333333333337</v>
      </c>
      <c r="P43" s="3">
        <v>11</v>
      </c>
      <c r="Q43" s="3" t="s">
        <v>79</v>
      </c>
      <c r="T43" s="37">
        <v>0.64583333333333337</v>
      </c>
      <c r="U43" s="3">
        <v>12</v>
      </c>
      <c r="V43" s="3" t="s">
        <v>80</v>
      </c>
    </row>
    <row r="44" spans="4:23">
      <c r="E44" s="37">
        <v>0.66666666666666663</v>
      </c>
      <c r="F44" s="3">
        <v>13</v>
      </c>
      <c r="G44" s="3" t="s">
        <v>65</v>
      </c>
      <c r="J44" s="37">
        <v>0.66666666666666663</v>
      </c>
      <c r="K44" s="3">
        <v>14</v>
      </c>
      <c r="L44" s="3" t="s">
        <v>81</v>
      </c>
      <c r="O44" s="37">
        <v>0.66666666666666663</v>
      </c>
      <c r="P44" s="3">
        <v>15</v>
      </c>
      <c r="Q44" s="3" t="s">
        <v>75</v>
      </c>
      <c r="T44" s="37">
        <v>0.66666666666666663</v>
      </c>
      <c r="U44" s="3">
        <v>16</v>
      </c>
      <c r="V44" s="3" t="s">
        <v>82</v>
      </c>
    </row>
    <row r="45" spans="4:23">
      <c r="E45" s="37">
        <v>0.6875</v>
      </c>
      <c r="F45" s="3">
        <v>17</v>
      </c>
      <c r="G45" s="3" t="s">
        <v>67</v>
      </c>
      <c r="J45" s="37">
        <v>0.6875</v>
      </c>
      <c r="K45" s="3">
        <v>18</v>
      </c>
      <c r="L45" s="3" t="s">
        <v>83</v>
      </c>
      <c r="O45" s="37">
        <v>0.6875</v>
      </c>
      <c r="P45" s="3">
        <v>19</v>
      </c>
      <c r="Q45" s="3" t="s">
        <v>84</v>
      </c>
      <c r="T45" s="37">
        <v>0.6875</v>
      </c>
      <c r="U45" s="3">
        <v>20</v>
      </c>
      <c r="V45" s="3" t="s">
        <v>85</v>
      </c>
    </row>
    <row r="46" spans="4:23">
      <c r="E46" s="37">
        <v>0.70833333333333337</v>
      </c>
      <c r="F46" s="3">
        <v>21</v>
      </c>
      <c r="G46" s="3" t="s">
        <v>66</v>
      </c>
      <c r="J46" s="37">
        <v>0.70833333333333337</v>
      </c>
      <c r="K46" s="3">
        <v>22</v>
      </c>
      <c r="L46" s="3" t="s">
        <v>86</v>
      </c>
      <c r="O46" s="37">
        <v>0.70833333333333337</v>
      </c>
      <c r="P46" s="3">
        <v>23</v>
      </c>
      <c r="Q46" s="3" t="s">
        <v>87</v>
      </c>
      <c r="T46" s="37">
        <v>0.70833333333333337</v>
      </c>
      <c r="U46" s="3">
        <v>24</v>
      </c>
      <c r="V46" s="3" t="s">
        <v>88</v>
      </c>
    </row>
    <row r="47" spans="4:23">
      <c r="E47" s="37">
        <v>0.72916666666666663</v>
      </c>
      <c r="F47" s="3">
        <v>28</v>
      </c>
      <c r="G47" s="3" t="s">
        <v>89</v>
      </c>
      <c r="J47" s="37">
        <v>0.72916666666666663</v>
      </c>
      <c r="K47" s="3">
        <v>27</v>
      </c>
      <c r="L47" s="3" t="s">
        <v>90</v>
      </c>
      <c r="O47" s="37">
        <v>0.72916666666666663</v>
      </c>
      <c r="P47" s="3">
        <v>26</v>
      </c>
      <c r="Q47" s="3" t="s">
        <v>91</v>
      </c>
      <c r="T47" s="37">
        <v>0.72916666666666663</v>
      </c>
      <c r="U47" s="3">
        <v>25</v>
      </c>
      <c r="V47" s="3" t="s">
        <v>92</v>
      </c>
    </row>
    <row r="48" spans="4:23">
      <c r="E48" s="37">
        <v>0.75</v>
      </c>
      <c r="F48" s="3">
        <v>32</v>
      </c>
      <c r="G48" s="3" t="s">
        <v>93</v>
      </c>
      <c r="J48" s="37">
        <v>0.75</v>
      </c>
      <c r="K48" s="3">
        <v>31</v>
      </c>
      <c r="L48" s="3" t="s">
        <v>97</v>
      </c>
      <c r="O48" s="37">
        <v>0.75</v>
      </c>
      <c r="P48" s="3">
        <v>30</v>
      </c>
      <c r="Q48" s="3" t="s">
        <v>96</v>
      </c>
      <c r="T48" s="37">
        <v>0.75</v>
      </c>
      <c r="U48" s="3">
        <v>29</v>
      </c>
      <c r="V48" s="3" t="s">
        <v>94</v>
      </c>
    </row>
  </sheetData>
  <mergeCells count="16">
    <mergeCell ref="E4:H4"/>
    <mergeCell ref="J4:M4"/>
    <mergeCell ref="J20:M20"/>
    <mergeCell ref="O4:R4"/>
    <mergeCell ref="O20:R20"/>
    <mergeCell ref="O12:R12"/>
    <mergeCell ref="T32:W32"/>
    <mergeCell ref="Y4:Z4"/>
    <mergeCell ref="O28:R28"/>
    <mergeCell ref="T4:W4"/>
    <mergeCell ref="T8:W8"/>
    <mergeCell ref="T12:W12"/>
    <mergeCell ref="T16:W16"/>
    <mergeCell ref="T20:W20"/>
    <mergeCell ref="T24:W24"/>
    <mergeCell ref="T28:W28"/>
  </mergeCells>
  <phoneticPr fontId="0" type="noConversion"/>
  <printOptions horizontalCentered="1" verticalCentered="1"/>
  <pageMargins left="0" right="0" top="0" bottom="0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Giulio</cp:lastModifiedBy>
  <cp:lastPrinted>2015-04-17T20:03:24Z</cp:lastPrinted>
  <dcterms:created xsi:type="dcterms:W3CDTF">2014-02-18T07:44:11Z</dcterms:created>
  <dcterms:modified xsi:type="dcterms:W3CDTF">2015-04-17T20:07:59Z</dcterms:modified>
</cp:coreProperties>
</file>